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2205" yWindow="60" windowWidth="20730" windowHeight="11700"/>
  </bookViews>
  <sheets>
    <sheet name="Cost-benefit analysis-brucella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9" i="1" l="1"/>
  <c r="M26" i="1" s="1"/>
  <c r="L29" i="1"/>
  <c r="K29" i="1"/>
  <c r="K26" i="1" s="1"/>
  <c r="J29" i="1"/>
  <c r="I29" i="1"/>
  <c r="I26" i="1" s="1"/>
  <c r="H29" i="1"/>
  <c r="H26" i="1" s="1"/>
  <c r="G29" i="1"/>
  <c r="G26" i="1" s="1"/>
  <c r="F29" i="1"/>
  <c r="F26" i="1" s="1"/>
  <c r="E29" i="1"/>
  <c r="E26" i="1" s="1"/>
  <c r="L26" i="1"/>
  <c r="J26" i="1"/>
  <c r="M25" i="1"/>
  <c r="L25" i="1"/>
  <c r="K25" i="1"/>
  <c r="J25" i="1"/>
  <c r="I25" i="1"/>
  <c r="H25" i="1"/>
  <c r="G25" i="1"/>
  <c r="F25" i="1"/>
  <c r="E25" i="1"/>
  <c r="D25" i="1"/>
  <c r="D23" i="1" l="1"/>
  <c r="D27" i="1" s="1"/>
  <c r="L24" i="1"/>
  <c r="L27" i="1" s="1"/>
  <c r="M24" i="1"/>
  <c r="M27" i="1" s="1"/>
  <c r="M30" i="1"/>
  <c r="L31" i="1"/>
  <c r="M31" i="1"/>
  <c r="G31" i="1"/>
  <c r="H31" i="1"/>
  <c r="I31" i="1"/>
  <c r="J31" i="1"/>
  <c r="K31" i="1"/>
  <c r="F31" i="1"/>
  <c r="H30" i="1"/>
  <c r="F30" i="1"/>
  <c r="F24" i="1"/>
  <c r="F27" i="1" s="1"/>
  <c r="G24" i="1"/>
  <c r="G27" i="1" s="1"/>
  <c r="H24" i="1"/>
  <c r="H27" i="1" s="1"/>
  <c r="I24" i="1"/>
  <c r="I27" i="1" s="1"/>
  <c r="J24" i="1"/>
  <c r="J27" i="1" s="1"/>
  <c r="K24" i="1"/>
  <c r="K27" i="1" s="1"/>
  <c r="E24" i="1"/>
  <c r="E27" i="1" s="1"/>
  <c r="D24" i="1"/>
  <c r="B23" i="1"/>
  <c r="L30" i="1" l="1"/>
  <c r="L32" i="1" s="1"/>
  <c r="I30" i="1"/>
  <c r="I32" i="1" s="1"/>
  <c r="K30" i="1"/>
  <c r="K32" i="1" s="1"/>
  <c r="B24" i="1"/>
  <c r="B25" i="1"/>
  <c r="J30" i="1"/>
  <c r="J32" i="1" s="1"/>
  <c r="C24" i="1"/>
  <c r="B31" i="1"/>
  <c r="M32" i="1"/>
  <c r="G30" i="1"/>
  <c r="E32" i="1"/>
  <c r="F32" i="1"/>
  <c r="H32" i="1"/>
  <c r="C31" i="1"/>
  <c r="C23" i="1"/>
  <c r="C25" i="1"/>
  <c r="M34" i="1" l="1"/>
  <c r="C30" i="1"/>
  <c r="C32" i="1" s="1"/>
  <c r="L34" i="1"/>
  <c r="E34" i="1"/>
  <c r="I34" i="1"/>
  <c r="C26" i="1"/>
  <c r="B30" i="1"/>
  <c r="J34" i="1"/>
  <c r="B26" i="1"/>
  <c r="F34" i="1"/>
  <c r="G32" i="1"/>
  <c r="B32" i="1" s="1"/>
  <c r="D34" i="1"/>
  <c r="B27" i="1"/>
  <c r="C27" i="1"/>
  <c r="K34" i="1"/>
  <c r="H34" i="1"/>
  <c r="C34" i="1" l="1"/>
  <c r="G34" i="1"/>
  <c r="B36" i="1"/>
  <c r="B35" i="1"/>
  <c r="B34" i="1"/>
</calcChain>
</file>

<file path=xl/sharedStrings.xml><?xml version="1.0" encoding="utf-8"?>
<sst xmlns="http://schemas.openxmlformats.org/spreadsheetml/2006/main" count="34" uniqueCount="33">
  <si>
    <t>Total discounted</t>
  </si>
  <si>
    <t>Project costs</t>
  </si>
  <si>
    <t>Investments in cold chain and training</t>
  </si>
  <si>
    <t>Project benefits</t>
  </si>
  <si>
    <t>Feed for additional survival of calves?</t>
  </si>
  <si>
    <t>Total benefits</t>
  </si>
  <si>
    <t>Total costs</t>
  </si>
  <si>
    <t>Other benefits such as cash from extra slaugher weight of all animals</t>
  </si>
  <si>
    <t>Internal Rate of Return</t>
  </si>
  <si>
    <t>Benefit Cost Ratio (Return on Investment)</t>
  </si>
  <si>
    <t>Discount rate</t>
  </si>
  <si>
    <t>Losing 4% of calves per year</t>
  </si>
  <si>
    <t>Brucellosis control program (on-farm)</t>
  </si>
  <si>
    <t>Inputs</t>
  </si>
  <si>
    <t>Herd size</t>
  </si>
  <si>
    <t xml:space="preserve">Cash from additional calves sold </t>
  </si>
  <si>
    <t>Abortion loss</t>
  </si>
  <si>
    <t>Calf value</t>
  </si>
  <si>
    <t>Additional calves born</t>
  </si>
  <si>
    <t>Extra feed per calf</t>
  </si>
  <si>
    <t>Replacement  rate (for vaccinating heifers)</t>
  </si>
  <si>
    <t>Ongoing variable costs (salaries, other costs)</t>
  </si>
  <si>
    <t>Vaccination</t>
  </si>
  <si>
    <t>Vaccinate all cows in first year then only replacement heifers</t>
  </si>
  <si>
    <t>Other costs</t>
  </si>
  <si>
    <t>Vaccination cost (per vaccination)</t>
  </si>
  <si>
    <t>Other benefits</t>
  </si>
  <si>
    <t>Commercial cattle herd with brucellosis</t>
  </si>
  <si>
    <t>Total (no discount)</t>
  </si>
  <si>
    <t>suggested values</t>
  </si>
  <si>
    <t>Costs</t>
  </si>
  <si>
    <t>Benefits</t>
  </si>
  <si>
    <t>Net Present Value (Benefits - Costs)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</si>
</sst>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00"/>
    <numFmt numFmtId="166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164" fontId="0" fillId="0" borderId="0" xfId="1" applyFont="1"/>
    <xf numFmtId="0" fontId="2" fillId="0" borderId="0" xfId="0" applyFont="1"/>
    <xf numFmtId="4" fontId="0" fillId="0" borderId="0" xfId="1" applyNumberFormat="1" applyFont="1"/>
    <xf numFmtId="0" fontId="3" fillId="2" borderId="0" xfId="2"/>
    <xf numFmtId="165" fontId="3" fillId="2" borderId="0" xfId="2" applyNumberFormat="1"/>
    <xf numFmtId="0" fontId="7" fillId="0" borderId="0" xfId="0" applyFont="1"/>
    <xf numFmtId="0" fontId="8" fillId="0" borderId="0" xfId="0" applyFont="1"/>
    <xf numFmtId="0" fontId="0" fillId="3" borderId="0" xfId="0" applyFill="1"/>
    <xf numFmtId="3" fontId="0" fillId="3" borderId="0" xfId="1" applyNumberFormat="1" applyFont="1" applyFill="1"/>
    <xf numFmtId="4" fontId="0" fillId="3" borderId="0" xfId="1" applyNumberFormat="1" applyFont="1" applyFill="1"/>
    <xf numFmtId="0" fontId="0" fillId="4" borderId="0" xfId="0" applyFont="1" applyFill="1"/>
    <xf numFmtId="4" fontId="0" fillId="4" borderId="0" xfId="1" applyNumberFormat="1" applyFont="1" applyFill="1"/>
    <xf numFmtId="3" fontId="0" fillId="4" borderId="0" xfId="1" applyNumberFormat="1" applyFont="1" applyFill="1"/>
    <xf numFmtId="0" fontId="0" fillId="4" borderId="0" xfId="0" applyFill="1"/>
    <xf numFmtId="0" fontId="2" fillId="5" borderId="0" xfId="0" applyFont="1" applyFill="1"/>
    <xf numFmtId="3" fontId="2" fillId="5" borderId="0" xfId="1" applyNumberFormat="1" applyFont="1" applyFill="1"/>
    <xf numFmtId="4" fontId="2" fillId="5" borderId="0" xfId="1" applyNumberFormat="1" applyFont="1" applyFill="1"/>
    <xf numFmtId="3" fontId="3" fillId="2" borderId="0" xfId="2" applyNumberFormat="1"/>
    <xf numFmtId="3" fontId="2" fillId="6" borderId="0" xfId="1" applyNumberFormat="1" applyFont="1" applyFill="1"/>
    <xf numFmtId="0" fontId="2" fillId="7" borderId="0" xfId="0" applyFont="1" applyFill="1"/>
    <xf numFmtId="3" fontId="2" fillId="7" borderId="0" xfId="0" applyNumberFormat="1" applyFont="1" applyFill="1"/>
    <xf numFmtId="0" fontId="9" fillId="0" borderId="0" xfId="0" applyFont="1"/>
    <xf numFmtId="9" fontId="9" fillId="0" borderId="0" xfId="0" applyNumberFormat="1" applyFont="1"/>
    <xf numFmtId="166" fontId="9" fillId="0" borderId="0" xfId="1" applyNumberFormat="1" applyFont="1"/>
    <xf numFmtId="0" fontId="6" fillId="8" borderId="0" xfId="0" applyFont="1" applyFill="1"/>
    <xf numFmtId="9" fontId="6" fillId="8" borderId="0" xfId="0" applyNumberFormat="1" applyFont="1" applyFill="1"/>
    <xf numFmtId="166" fontId="6" fillId="8" borderId="0" xfId="1" applyNumberFormat="1" applyFont="1" applyFill="1"/>
  </cellXfs>
  <cellStyles count="11">
    <cellStyle name="Accent2" xfId="2" builtinId="33"/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abSelected="1" topLeftCell="A4" workbookViewId="0">
      <selection activeCell="D11" sqref="D11"/>
    </sheetView>
  </sheetViews>
  <sheetFormatPr defaultColWidth="8.85546875" defaultRowHeight="15" x14ac:dyDescent="0.25"/>
  <cols>
    <col min="1" max="1" width="48.85546875" customWidth="1"/>
    <col min="2" max="2" width="16.7109375" customWidth="1"/>
    <col min="3" max="3" width="12.42578125" customWidth="1"/>
    <col min="4" max="4" width="13.85546875" customWidth="1"/>
    <col min="5" max="5" width="11.85546875" bestFit="1" customWidth="1"/>
    <col min="6" max="8" width="10.7109375" bestFit="1" customWidth="1"/>
    <col min="9" max="10" width="10.42578125" customWidth="1"/>
    <col min="11" max="11" width="10.7109375" customWidth="1"/>
    <col min="12" max="13" width="10.140625" bestFit="1" customWidth="1"/>
  </cols>
  <sheetData>
    <row r="1" spans="1:4" ht="23.25" x14ac:dyDescent="0.35">
      <c r="A1" s="6" t="s">
        <v>12</v>
      </c>
    </row>
    <row r="3" spans="1:4" x14ac:dyDescent="0.25">
      <c r="A3" t="s">
        <v>27</v>
      </c>
    </row>
    <row r="4" spans="1:4" x14ac:dyDescent="0.25">
      <c r="A4" t="s">
        <v>11</v>
      </c>
    </row>
    <row r="5" spans="1:4" x14ac:dyDescent="0.25">
      <c r="A5" t="s">
        <v>23</v>
      </c>
    </row>
    <row r="7" spans="1:4" ht="21" x14ac:dyDescent="0.35">
      <c r="A7" s="7" t="s">
        <v>13</v>
      </c>
      <c r="C7" t="s">
        <v>29</v>
      </c>
    </row>
    <row r="8" spans="1:4" x14ac:dyDescent="0.25">
      <c r="A8" t="s">
        <v>14</v>
      </c>
      <c r="B8" s="25">
        <v>100</v>
      </c>
      <c r="C8" s="22">
        <v>100</v>
      </c>
    </row>
    <row r="9" spans="1:4" x14ac:dyDescent="0.25">
      <c r="A9" t="s">
        <v>10</v>
      </c>
      <c r="B9" s="26">
        <v>0.12</v>
      </c>
      <c r="C9" s="23">
        <v>0.12</v>
      </c>
    </row>
    <row r="10" spans="1:4" x14ac:dyDescent="0.25">
      <c r="A10" s="2" t="s">
        <v>30</v>
      </c>
      <c r="B10" s="22"/>
      <c r="C10" s="22"/>
    </row>
    <row r="11" spans="1:4" x14ac:dyDescent="0.25">
      <c r="A11" t="s">
        <v>16</v>
      </c>
      <c r="B11" s="26">
        <v>0.04</v>
      </c>
      <c r="C11" s="23">
        <v>0.04</v>
      </c>
    </row>
    <row r="12" spans="1:4" x14ac:dyDescent="0.25">
      <c r="A12" t="s">
        <v>25</v>
      </c>
      <c r="B12" s="27">
        <v>100000</v>
      </c>
      <c r="C12" s="24">
        <v>100000</v>
      </c>
    </row>
    <row r="13" spans="1:4" x14ac:dyDescent="0.25">
      <c r="A13" t="s">
        <v>20</v>
      </c>
      <c r="B13" s="26">
        <v>0.15</v>
      </c>
      <c r="C13" s="23">
        <v>0.15</v>
      </c>
    </row>
    <row r="14" spans="1:4" x14ac:dyDescent="0.25">
      <c r="A14" t="s">
        <v>2</v>
      </c>
      <c r="B14" s="27">
        <v>20000000</v>
      </c>
      <c r="C14" s="24">
        <v>20000000</v>
      </c>
      <c r="D14" s="24"/>
    </row>
    <row r="15" spans="1:4" x14ac:dyDescent="0.25">
      <c r="A15" t="s">
        <v>19</v>
      </c>
      <c r="B15" s="27">
        <v>100000</v>
      </c>
      <c r="C15" s="24">
        <v>100000</v>
      </c>
    </row>
    <row r="16" spans="1:4" x14ac:dyDescent="0.25">
      <c r="A16" t="s">
        <v>24</v>
      </c>
      <c r="B16" s="27">
        <v>200000</v>
      </c>
      <c r="C16" s="24">
        <v>200000</v>
      </c>
    </row>
    <row r="17" spans="1:13" x14ac:dyDescent="0.25">
      <c r="A17" s="2" t="s">
        <v>31</v>
      </c>
      <c r="B17" s="24"/>
      <c r="C17" s="24"/>
    </row>
    <row r="18" spans="1:13" x14ac:dyDescent="0.25">
      <c r="A18" t="s">
        <v>17</v>
      </c>
      <c r="B18" s="27">
        <v>4000000</v>
      </c>
      <c r="C18" s="24">
        <v>4000000</v>
      </c>
      <c r="G18" s="24"/>
    </row>
    <row r="19" spans="1:13" x14ac:dyDescent="0.25">
      <c r="A19" t="s">
        <v>26</v>
      </c>
      <c r="B19" s="27">
        <v>1000000</v>
      </c>
      <c r="C19" s="24">
        <v>1000000</v>
      </c>
    </row>
    <row r="22" spans="1:13" ht="21" x14ac:dyDescent="0.35">
      <c r="A22" s="7" t="s">
        <v>1</v>
      </c>
      <c r="B22" t="s">
        <v>0</v>
      </c>
      <c r="C22" t="s">
        <v>28</v>
      </c>
      <c r="D22">
        <v>2014</v>
      </c>
      <c r="E22">
        <v>2015</v>
      </c>
      <c r="F22">
        <v>2016</v>
      </c>
      <c r="G22">
        <v>2017</v>
      </c>
      <c r="H22">
        <v>2018</v>
      </c>
      <c r="I22">
        <v>2019</v>
      </c>
      <c r="J22">
        <v>2020</v>
      </c>
      <c r="K22">
        <v>2021</v>
      </c>
      <c r="L22">
        <v>2022</v>
      </c>
      <c r="M22">
        <v>2023</v>
      </c>
    </row>
    <row r="23" spans="1:13" x14ac:dyDescent="0.25">
      <c r="A23" s="8" t="s">
        <v>2</v>
      </c>
      <c r="B23" s="9">
        <f>D23+NPV($B$9,E23:M23)</f>
        <v>20000000</v>
      </c>
      <c r="C23" s="9">
        <f>SUM(D23:K23)</f>
        <v>20000000</v>
      </c>
      <c r="D23" s="9">
        <f>B14</f>
        <v>20000000</v>
      </c>
      <c r="E23" s="10"/>
      <c r="F23" s="10"/>
      <c r="G23" s="10"/>
      <c r="H23" s="10"/>
      <c r="I23" s="10"/>
      <c r="J23" s="10"/>
      <c r="K23" s="10"/>
      <c r="L23" s="10"/>
      <c r="M23" s="10"/>
    </row>
    <row r="24" spans="1:13" x14ac:dyDescent="0.25">
      <c r="A24" s="8" t="s">
        <v>22</v>
      </c>
      <c r="B24" s="9">
        <f>D24+NPV($B$9,E24:M24)</f>
        <v>17992374.687730249</v>
      </c>
      <c r="C24" s="9">
        <f>SUM(D24:K24)</f>
        <v>20500000</v>
      </c>
      <c r="D24" s="9">
        <f>B8*B12</f>
        <v>10000000</v>
      </c>
      <c r="E24" s="9">
        <f t="shared" ref="E24:M24" si="0">$B$8*$B$13*$B$12</f>
        <v>1500000</v>
      </c>
      <c r="F24" s="9">
        <f t="shared" si="0"/>
        <v>1500000</v>
      </c>
      <c r="G24" s="9">
        <f t="shared" si="0"/>
        <v>1500000</v>
      </c>
      <c r="H24" s="9">
        <f t="shared" si="0"/>
        <v>1500000</v>
      </c>
      <c r="I24" s="9">
        <f t="shared" si="0"/>
        <v>1500000</v>
      </c>
      <c r="J24" s="9">
        <f t="shared" si="0"/>
        <v>1500000</v>
      </c>
      <c r="K24" s="9">
        <f t="shared" si="0"/>
        <v>1500000</v>
      </c>
      <c r="L24" s="9">
        <f t="shared" si="0"/>
        <v>1500000</v>
      </c>
      <c r="M24" s="9">
        <f t="shared" si="0"/>
        <v>1500000</v>
      </c>
    </row>
    <row r="25" spans="1:13" x14ac:dyDescent="0.25">
      <c r="A25" s="8" t="s">
        <v>21</v>
      </c>
      <c r="B25" s="9">
        <f>D25+NPV($B$9,E25:M25)</f>
        <v>1265649.9583640331</v>
      </c>
      <c r="C25" s="9">
        <f>SUM(D25:K25)</f>
        <v>1600000</v>
      </c>
      <c r="D25" s="9">
        <f>$B$16</f>
        <v>200000</v>
      </c>
      <c r="E25" s="9">
        <f t="shared" ref="E25:M25" si="1">$B$16</f>
        <v>200000</v>
      </c>
      <c r="F25" s="9">
        <f t="shared" si="1"/>
        <v>200000</v>
      </c>
      <c r="G25" s="9">
        <f t="shared" si="1"/>
        <v>200000</v>
      </c>
      <c r="H25" s="9">
        <f t="shared" si="1"/>
        <v>200000</v>
      </c>
      <c r="I25" s="9">
        <f t="shared" si="1"/>
        <v>200000</v>
      </c>
      <c r="J25" s="9">
        <f t="shared" si="1"/>
        <v>200000</v>
      </c>
      <c r="K25" s="9">
        <f t="shared" si="1"/>
        <v>200000</v>
      </c>
      <c r="L25" s="9">
        <f t="shared" si="1"/>
        <v>200000</v>
      </c>
      <c r="M25" s="9">
        <f t="shared" si="1"/>
        <v>200000</v>
      </c>
    </row>
    <row r="26" spans="1:13" x14ac:dyDescent="0.25">
      <c r="A26" s="8" t="s">
        <v>4</v>
      </c>
      <c r="B26" s="9">
        <f>D26+NPV($B$9,E26:M26)</f>
        <v>2131299.9167280663</v>
      </c>
      <c r="C26" s="9">
        <f>SUM(D26:K26)</f>
        <v>2800000</v>
      </c>
      <c r="D26" s="9"/>
      <c r="E26" s="9">
        <f>E29*$B$15</f>
        <v>400000</v>
      </c>
      <c r="F26" s="9">
        <f t="shared" ref="F26:M26" si="2">F29*$B$15</f>
        <v>400000</v>
      </c>
      <c r="G26" s="9">
        <f t="shared" si="2"/>
        <v>400000</v>
      </c>
      <c r="H26" s="9">
        <f t="shared" si="2"/>
        <v>400000</v>
      </c>
      <c r="I26" s="9">
        <f t="shared" si="2"/>
        <v>400000</v>
      </c>
      <c r="J26" s="9">
        <f t="shared" si="2"/>
        <v>400000</v>
      </c>
      <c r="K26" s="9">
        <f t="shared" si="2"/>
        <v>400000</v>
      </c>
      <c r="L26" s="9">
        <f t="shared" si="2"/>
        <v>400000</v>
      </c>
      <c r="M26" s="9">
        <f t="shared" si="2"/>
        <v>400000</v>
      </c>
    </row>
    <row r="27" spans="1:13" x14ac:dyDescent="0.25">
      <c r="A27" s="20" t="s">
        <v>6</v>
      </c>
      <c r="B27" s="21">
        <f>D27+NPV($B$9,E27:M27)</f>
        <v>41389324.562822349</v>
      </c>
      <c r="C27" s="21">
        <f t="shared" ref="C27:M27" si="3">SUM(C23:C26)</f>
        <v>44900000</v>
      </c>
      <c r="D27" s="21">
        <f t="shared" si="3"/>
        <v>30200000</v>
      </c>
      <c r="E27" s="21">
        <f t="shared" si="3"/>
        <v>2100000</v>
      </c>
      <c r="F27" s="21">
        <f t="shared" si="3"/>
        <v>2100000</v>
      </c>
      <c r="G27" s="21">
        <f t="shared" si="3"/>
        <v>2100000</v>
      </c>
      <c r="H27" s="21">
        <f t="shared" si="3"/>
        <v>2100000</v>
      </c>
      <c r="I27" s="21">
        <f t="shared" si="3"/>
        <v>2100000</v>
      </c>
      <c r="J27" s="21">
        <f t="shared" si="3"/>
        <v>2100000</v>
      </c>
      <c r="K27" s="21">
        <f t="shared" si="3"/>
        <v>2100000</v>
      </c>
      <c r="L27" s="21">
        <f t="shared" si="3"/>
        <v>2100000</v>
      </c>
      <c r="M27" s="21">
        <f t="shared" si="3"/>
        <v>2100000</v>
      </c>
    </row>
    <row r="28" spans="1:13" ht="21" x14ac:dyDescent="0.35">
      <c r="A28" s="7" t="s">
        <v>3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x14ac:dyDescent="0.25">
      <c r="A29" s="11" t="s">
        <v>18</v>
      </c>
      <c r="B29" s="12"/>
      <c r="C29" s="12"/>
      <c r="D29" s="12"/>
      <c r="E29" s="13">
        <f>$B$11*$B$8</f>
        <v>4</v>
      </c>
      <c r="F29" s="13">
        <f t="shared" ref="F29:M29" si="4">$B$11*$B$8</f>
        <v>4</v>
      </c>
      <c r="G29" s="13">
        <f t="shared" si="4"/>
        <v>4</v>
      </c>
      <c r="H29" s="13">
        <f t="shared" si="4"/>
        <v>4</v>
      </c>
      <c r="I29" s="13">
        <f t="shared" si="4"/>
        <v>4</v>
      </c>
      <c r="J29" s="13">
        <f t="shared" si="4"/>
        <v>4</v>
      </c>
      <c r="K29" s="13">
        <f t="shared" si="4"/>
        <v>4</v>
      </c>
      <c r="L29" s="13">
        <f t="shared" si="4"/>
        <v>4</v>
      </c>
      <c r="M29" s="13">
        <f t="shared" si="4"/>
        <v>4</v>
      </c>
    </row>
    <row r="30" spans="1:13" x14ac:dyDescent="0.25">
      <c r="A30" s="14" t="s">
        <v>15</v>
      </c>
      <c r="B30" s="13">
        <f>D30+NPV($B$9,E30:M30)</f>
        <v>70966282.383408397</v>
      </c>
      <c r="C30" s="13">
        <f>SUM(D30:K30)</f>
        <v>96000000</v>
      </c>
      <c r="D30" s="12"/>
      <c r="E30" s="13">
        <v>0</v>
      </c>
      <c r="F30" s="13">
        <f t="shared" ref="F30:M30" si="5">E29*$B$18</f>
        <v>16000000</v>
      </c>
      <c r="G30" s="13">
        <f t="shared" si="5"/>
        <v>16000000</v>
      </c>
      <c r="H30" s="13">
        <f t="shared" si="5"/>
        <v>16000000</v>
      </c>
      <c r="I30" s="13">
        <f t="shared" si="5"/>
        <v>16000000</v>
      </c>
      <c r="J30" s="13">
        <f t="shared" si="5"/>
        <v>16000000</v>
      </c>
      <c r="K30" s="13">
        <f t="shared" si="5"/>
        <v>16000000</v>
      </c>
      <c r="L30" s="13">
        <f t="shared" si="5"/>
        <v>16000000</v>
      </c>
      <c r="M30" s="13">
        <f t="shared" si="5"/>
        <v>16000000</v>
      </c>
    </row>
    <row r="31" spans="1:13" x14ac:dyDescent="0.25">
      <c r="A31" s="14" t="s">
        <v>7</v>
      </c>
      <c r="B31" s="13">
        <f>D31+NPV($B$9,E31:M31)</f>
        <v>4435392.6489630248</v>
      </c>
      <c r="C31" s="13">
        <f>SUM(D31:K31)</f>
        <v>6000000</v>
      </c>
      <c r="D31" s="12"/>
      <c r="E31" s="13">
        <v>0</v>
      </c>
      <c r="F31" s="13">
        <f t="shared" ref="F31:M31" si="6">$B$19</f>
        <v>1000000</v>
      </c>
      <c r="G31" s="13">
        <f t="shared" si="6"/>
        <v>1000000</v>
      </c>
      <c r="H31" s="13">
        <f t="shared" si="6"/>
        <v>1000000</v>
      </c>
      <c r="I31" s="13">
        <f t="shared" si="6"/>
        <v>1000000</v>
      </c>
      <c r="J31" s="13">
        <f t="shared" si="6"/>
        <v>1000000</v>
      </c>
      <c r="K31" s="13">
        <f t="shared" si="6"/>
        <v>1000000</v>
      </c>
      <c r="L31" s="13">
        <f t="shared" si="6"/>
        <v>1000000</v>
      </c>
      <c r="M31" s="13">
        <f t="shared" si="6"/>
        <v>1000000</v>
      </c>
    </row>
    <row r="32" spans="1:13" x14ac:dyDescent="0.25">
      <c r="A32" s="15" t="s">
        <v>5</v>
      </c>
      <c r="B32" s="16">
        <f>D32+NPV($B$9,E32:M32)</f>
        <v>75401675.032371402</v>
      </c>
      <c r="C32" s="16">
        <f>SUM(C30:C31)</f>
        <v>102000000</v>
      </c>
      <c r="D32" s="17"/>
      <c r="E32" s="16">
        <f>SUM(E30:E31)</f>
        <v>0</v>
      </c>
      <c r="F32" s="16">
        <f t="shared" ref="F32:K32" si="7">SUM(F30:F31)</f>
        <v>17000000</v>
      </c>
      <c r="G32" s="16">
        <f t="shared" si="7"/>
        <v>17000000</v>
      </c>
      <c r="H32" s="16">
        <f t="shared" si="7"/>
        <v>17000000</v>
      </c>
      <c r="I32" s="16">
        <f t="shared" si="7"/>
        <v>17000000</v>
      </c>
      <c r="J32" s="16">
        <f t="shared" si="7"/>
        <v>17000000</v>
      </c>
      <c r="K32" s="16">
        <f t="shared" si="7"/>
        <v>17000000</v>
      </c>
      <c r="L32" s="16">
        <f t="shared" ref="L32:M32" si="8">SUM(L30:L31)</f>
        <v>17000000</v>
      </c>
      <c r="M32" s="16">
        <f t="shared" si="8"/>
        <v>17000000</v>
      </c>
    </row>
    <row r="33" spans="1:13" x14ac:dyDescent="0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x14ac:dyDescent="0.25">
      <c r="A34" s="4" t="s">
        <v>32</v>
      </c>
      <c r="B34" s="18">
        <f>B32-B27</f>
        <v>34012350.469549052</v>
      </c>
      <c r="C34" s="19">
        <f>C32-C27</f>
        <v>57100000</v>
      </c>
      <c r="D34" s="19">
        <f t="shared" ref="D34:K34" si="9">D32-D27</f>
        <v>-30200000</v>
      </c>
      <c r="E34" s="19">
        <f t="shared" si="9"/>
        <v>-2100000</v>
      </c>
      <c r="F34" s="19">
        <f t="shared" si="9"/>
        <v>14900000</v>
      </c>
      <c r="G34" s="19">
        <f t="shared" si="9"/>
        <v>14900000</v>
      </c>
      <c r="H34" s="19">
        <f t="shared" si="9"/>
        <v>14900000</v>
      </c>
      <c r="I34" s="19">
        <f t="shared" si="9"/>
        <v>14900000</v>
      </c>
      <c r="J34" s="19">
        <f t="shared" si="9"/>
        <v>14900000</v>
      </c>
      <c r="K34" s="19">
        <f t="shared" si="9"/>
        <v>14900000</v>
      </c>
      <c r="L34" s="19">
        <f t="shared" ref="L34:M34" si="10">L32-L27</f>
        <v>14900000</v>
      </c>
      <c r="M34" s="19">
        <f t="shared" si="10"/>
        <v>14900000</v>
      </c>
    </row>
    <row r="35" spans="1:13" x14ac:dyDescent="0.25">
      <c r="A35" s="4" t="s">
        <v>9</v>
      </c>
      <c r="B35" s="5">
        <f>B32/B27</f>
        <v>1.8217662604743348</v>
      </c>
      <c r="C35" s="3"/>
      <c r="D35" s="3"/>
      <c r="E35" s="3"/>
      <c r="F35" s="3"/>
      <c r="G35" s="3"/>
      <c r="H35" s="3"/>
      <c r="I35" s="3"/>
      <c r="J35" s="3"/>
      <c r="K35" s="3"/>
    </row>
    <row r="36" spans="1:13" x14ac:dyDescent="0.25">
      <c r="A36" s="4" t="s">
        <v>8</v>
      </c>
      <c r="B36" s="5">
        <f>IRR(D34:M34)</f>
        <v>0.3165138515483108</v>
      </c>
      <c r="C36" s="3"/>
      <c r="D36" s="3"/>
      <c r="E36" s="3"/>
      <c r="F36" s="3"/>
      <c r="G36" s="3"/>
      <c r="H36" s="3"/>
      <c r="I36" s="3"/>
      <c r="J36" s="3"/>
      <c r="K36" s="3"/>
    </row>
    <row r="37" spans="1:13" x14ac:dyDescent="0.2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3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3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3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3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3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3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3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3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3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3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3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</row>
  </sheetData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Cost-benefit analysis-brucella</vt:lpstr>
    </vt:vector>
  </TitlesOfParts>
  <Company>FAO of the 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HinrichsJ</dc:creator>
  <cp:lastModifiedBy>Evan Sergeant</cp:lastModifiedBy>
  <dcterms:created xsi:type="dcterms:W3CDTF">2013-03-04T10:59:31Z</dcterms:created>
  <dcterms:modified xsi:type="dcterms:W3CDTF">2014-07-17T06:01:43Z</dcterms:modified>
</cp:coreProperties>
</file>